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>
    <definedName name="Dv">'Sheet1'!$L$2</definedName>
    <definedName name="Fb">'Sheet1'!$F$3</definedName>
    <definedName name="Fo">'Sheet1'!$B$18</definedName>
    <definedName name="Fs">'Sheet1'!$B$3</definedName>
    <definedName name="Ql">'Sheet1'!$F$4</definedName>
    <definedName name="Qo">'Sheet1'!$B$19</definedName>
    <definedName name="Qts">'Sheet1'!$B$4</definedName>
    <definedName name="Sd">'Sheet1'!$B$6</definedName>
    <definedName name="Vas">'Sheet1'!$B$5</definedName>
    <definedName name="Vb">'Sheet1'!$F$5</definedName>
    <definedName name="Xmax">'Sheet1'!$B$7</definedName>
  </definedNames>
  <calcPr fullCalcOnLoad="1"/>
</workbook>
</file>

<file path=xl/sharedStrings.xml><?xml version="1.0" encoding="utf-8"?>
<sst xmlns="http://schemas.openxmlformats.org/spreadsheetml/2006/main" count="27" uniqueCount="27">
  <si>
    <t>Driver parameters</t>
  </si>
  <si>
    <t>Box parameters</t>
  </si>
  <si>
    <t>Vent parameters</t>
  </si>
  <si>
    <t>Name:</t>
  </si>
  <si>
    <t>AP210Z0</t>
  </si>
  <si>
    <t>Name:</t>
  </si>
  <si>
    <t>Main</t>
  </si>
  <si>
    <t>Dv:</t>
  </si>
  <si>
    <t>mm</t>
  </si>
  <si>
    <t>Fs:</t>
  </si>
  <si>
    <t>Hz</t>
  </si>
  <si>
    <t>Fb:</t>
  </si>
  <si>
    <t>Hz</t>
  </si>
  <si>
    <t>Lv:</t>
  </si>
  <si>
    <t>mm</t>
  </si>
  <si>
    <t>Qts:</t>
  </si>
  <si>
    <t>Ql:</t>
  </si>
  <si>
    <t>Vas:</t>
  </si>
  <si>
    <t>litres</t>
  </si>
  <si>
    <t>Vb:</t>
  </si>
  <si>
    <t>litres</t>
  </si>
  <si>
    <t>Sd:</t>
  </si>
  <si>
    <t>cm sq</t>
  </si>
  <si>
    <t>Xmax:</t>
  </si>
  <si>
    <t>mm</t>
  </si>
  <si>
    <t>Hz:</t>
  </si>
  <si>
    <t>dB:</t>
  </si>
</sst>
</file>

<file path=xl/styles.xml><?xml version="1.0" encoding="utf-8"?>
<styleSheet xmlns="http://schemas.openxmlformats.org/spreadsheetml/2006/main">
  <numFmts count="9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GENERAL"/>
  </numFmts>
  <fonts count="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6"/>
      <name val="Arial"/>
      <family val="5"/>
    </font>
    <font>
      <sz val="7"/>
      <name val="Arial"/>
      <family val="5"/>
    </font>
    <font>
      <sz val="9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Sheet1!$B$9:$AN$9</c:f>
              <c:numCache/>
            </c:numRef>
          </c:xVal>
          <c:yVal>
            <c:numRef>
              <c:f>Sheet1!$B$10:$AN$10</c:f>
              <c:numCache/>
            </c:numRef>
          </c:yVal>
          <c:smooth val="0"/>
        </c:ser>
        <c:axId val="41459634"/>
        <c:axId val="37592387"/>
      </c:scatterChart>
      <c:valAx>
        <c:axId val="41459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592387"/>
        <c:crosses val="autoZero"/>
        <c:crossBetween val="midCat"/>
        <c:dispUnits/>
      </c:valAx>
      <c:valAx>
        <c:axId val="37592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Amplitude (dB)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45963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15</xdr:row>
      <xdr:rowOff>152400</xdr:rowOff>
    </xdr:from>
    <xdr:to>
      <xdr:col>5</xdr:col>
      <xdr:colOff>314325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600075" y="2581275"/>
        <a:ext cx="27622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5"/>
  <sheetViews>
    <sheetView tabSelected="1" workbookViewId="0" topLeftCell="A1">
      <selection activeCell="B2" sqref="B2"/>
    </sheetView>
  </sheetViews>
  <sheetFormatPr defaultColWidth="9.140625" defaultRowHeight="12.75"/>
  <cols>
    <col min="1" max="254" width="9.140625" style="1" customWidth="1"/>
    <col min="255" max="256" width="9.140625" style="2" customWidth="1"/>
  </cols>
  <sheetData>
    <row r="1" spans="1:254" s="2" customFormat="1" ht="12.75">
      <c r="A1" s="3" t="s">
        <v>0</v>
      </c>
      <c r="B1" s="1"/>
      <c r="C1" s="1"/>
      <c r="D1" s="1"/>
      <c r="E1" s="3" t="s">
        <v>1</v>
      </c>
      <c r="F1" s="1"/>
      <c r="G1" s="1"/>
      <c r="H1" s="1"/>
      <c r="I1" s="1"/>
      <c r="J1" s="1"/>
      <c r="K1" s="3" t="s">
        <v>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2" customFormat="1" ht="12.75">
      <c r="A2" s="1" t="s">
        <v>3</v>
      </c>
      <c r="B2" s="1" t="s">
        <v>4</v>
      </c>
      <c r="C2" s="1"/>
      <c r="D2" s="1"/>
      <c r="E2" s="1" t="s">
        <v>5</v>
      </c>
      <c r="F2" s="1" t="s">
        <v>6</v>
      </c>
      <c r="G2" s="1"/>
      <c r="H2" s="1"/>
      <c r="I2" s="1">
        <f>(Fb/Fs)*(Fb/Fs)</f>
        <v>2.1117430701448248</v>
      </c>
      <c r="J2" s="1"/>
      <c r="K2" s="1" t="s">
        <v>7</v>
      </c>
      <c r="L2" s="1">
        <v>50</v>
      </c>
      <c r="M2" s="1" t="s">
        <v>8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2" customFormat="1" ht="12.75">
      <c r="A3" s="1" t="s">
        <v>9</v>
      </c>
      <c r="B3" s="1">
        <v>29</v>
      </c>
      <c r="C3" s="1" t="s">
        <v>10</v>
      </c>
      <c r="D3" s="1"/>
      <c r="E3" s="1" t="s">
        <v>11</v>
      </c>
      <c r="F3" s="1">
        <f>((PI()*(((Dv/2)/10)*((Dv/2)/10))/Xmax)/(Sd/10000))/8</f>
        <v>42.142329337517616</v>
      </c>
      <c r="G3" s="1" t="s">
        <v>12</v>
      </c>
      <c r="H3" s="1"/>
      <c r="I3" s="1">
        <f>(I2/Qts)+(Fb/(Ql*Fs))</f>
        <v>6.806794775668181</v>
      </c>
      <c r="J3" s="1"/>
      <c r="K3" s="1" t="s">
        <v>13</v>
      </c>
      <c r="L3" s="1">
        <f>(((9.44*POWER(10,7)*(((Dv/2)/10)*((Dv/2)/10)))/((Fb*Fb)*(Vb*1000)))-(1.463*((Dv/2)/10)))*10</f>
        <v>29.86734222931371</v>
      </c>
      <c r="M3" s="1" t="s">
        <v>14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2" customFormat="1" ht="12.75">
      <c r="A4" s="1" t="s">
        <v>15</v>
      </c>
      <c r="B4" s="1">
        <v>0.32</v>
      </c>
      <c r="C4" s="1"/>
      <c r="D4" s="1"/>
      <c r="E4" s="1" t="s">
        <v>16</v>
      </c>
      <c r="F4" s="1">
        <v>7</v>
      </c>
      <c r="G4" s="1"/>
      <c r="H4" s="1"/>
      <c r="I4" s="1">
        <f>1+I2+(Fb/(Ql*(Fs*Qts)))+(Vas/Vb)</f>
        <v>5.605085824724838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2" customFormat="1" ht="12.75">
      <c r="A5" s="1" t="s">
        <v>17</v>
      </c>
      <c r="B5" s="1">
        <v>92.23</v>
      </c>
      <c r="C5" s="1" t="s">
        <v>18</v>
      </c>
      <c r="D5" s="1"/>
      <c r="E5" s="1" t="s">
        <v>19</v>
      </c>
      <c r="F5" s="1">
        <v>50</v>
      </c>
      <c r="G5" s="1" t="s">
        <v>20</v>
      </c>
      <c r="H5" s="1"/>
      <c r="I5" s="1">
        <f>(1/Qts)+(Fb/(Ql*Fs))</f>
        <v>3.332597681465604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2" customFormat="1" ht="12.75">
      <c r="A6" s="1" t="s">
        <v>21</v>
      </c>
      <c r="B6" s="1">
        <v>224</v>
      </c>
      <c r="C6" s="1" t="s">
        <v>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2" customFormat="1" ht="12.75">
      <c r="A7" s="1" t="s">
        <v>23</v>
      </c>
      <c r="B7" s="1">
        <v>2.6</v>
      </c>
      <c r="C7" s="1" t="s">
        <v>24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2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2" customFormat="1" ht="12.75">
      <c r="A9" s="1" t="s">
        <v>25</v>
      </c>
      <c r="B9" s="1">
        <v>10</v>
      </c>
      <c r="C9" s="1">
        <v>15</v>
      </c>
      <c r="D9" s="1">
        <v>20</v>
      </c>
      <c r="E9" s="1">
        <v>25</v>
      </c>
      <c r="F9" s="1">
        <v>30</v>
      </c>
      <c r="G9" s="1">
        <v>35</v>
      </c>
      <c r="H9" s="1">
        <v>40</v>
      </c>
      <c r="I9" s="1">
        <v>45</v>
      </c>
      <c r="J9" s="1">
        <v>50</v>
      </c>
      <c r="K9" s="1">
        <v>55</v>
      </c>
      <c r="L9" s="1">
        <v>60</v>
      </c>
      <c r="M9" s="1">
        <v>65</v>
      </c>
      <c r="N9" s="1">
        <v>70</v>
      </c>
      <c r="O9" s="1">
        <v>75</v>
      </c>
      <c r="P9" s="1">
        <v>80</v>
      </c>
      <c r="Q9" s="1">
        <v>85</v>
      </c>
      <c r="R9" s="1">
        <v>90</v>
      </c>
      <c r="S9" s="1">
        <v>95</v>
      </c>
      <c r="T9" s="1">
        <v>100</v>
      </c>
      <c r="U9" s="1">
        <v>105</v>
      </c>
      <c r="V9" s="1">
        <v>110</v>
      </c>
      <c r="W9" s="1">
        <v>115</v>
      </c>
      <c r="X9" s="1">
        <v>120</v>
      </c>
      <c r="Y9" s="1">
        <v>125</v>
      </c>
      <c r="Z9" s="1">
        <v>130</v>
      </c>
      <c r="AA9" s="1">
        <v>135</v>
      </c>
      <c r="AB9" s="1">
        <v>140</v>
      </c>
      <c r="AC9" s="1">
        <v>145</v>
      </c>
      <c r="AD9" s="1">
        <v>150</v>
      </c>
      <c r="AE9" s="1">
        <v>155</v>
      </c>
      <c r="AF9" s="1">
        <v>160</v>
      </c>
      <c r="AG9" s="1">
        <v>165</v>
      </c>
      <c r="AH9" s="1">
        <v>170</v>
      </c>
      <c r="AI9" s="1">
        <v>175</v>
      </c>
      <c r="AJ9" s="1">
        <v>180</v>
      </c>
      <c r="AK9" s="1">
        <v>185</v>
      </c>
      <c r="AL9" s="1">
        <v>190</v>
      </c>
      <c r="AM9" s="1">
        <v>195</v>
      </c>
      <c r="AN9" s="1">
        <v>200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2" customFormat="1" ht="12.75">
      <c r="A10" s="1" t="s">
        <v>26</v>
      </c>
      <c r="B10" s="1">
        <f>20*LOG10(B15)</f>
        <v>-45.45291355037763</v>
      </c>
      <c r="C10" s="1">
        <f>20*LOG10(C15)</f>
        <v>-32.82943796966351</v>
      </c>
      <c r="D10" s="1">
        <f>20*LOG10(D15)</f>
        <v>-24.07423828833926</v>
      </c>
      <c r="E10" s="1">
        <f>20*LOG10(E15)</f>
        <v>-17.248761681435138</v>
      </c>
      <c r="F10" s="1">
        <f>20*LOG10(F15)</f>
        <v>-11.552556008678668</v>
      </c>
      <c r="G10" s="1">
        <f>20*LOG10(G15)</f>
        <v>-6.689709147760627</v>
      </c>
      <c r="H10" s="1">
        <f>20*LOG10(H15)</f>
        <v>-2.761541333774988</v>
      </c>
      <c r="I10" s="1">
        <f>20*LOG10(I15)</f>
        <v>-0.14827796724089262</v>
      </c>
      <c r="J10" s="1">
        <f>20*LOG10(J15)</f>
        <v>1.057579814257285</v>
      </c>
      <c r="K10" s="1">
        <f>20*LOG10(K15)</f>
        <v>1.3504838558442869</v>
      </c>
      <c r="L10" s="1">
        <f>20*LOG10(L15)</f>
        <v>1.2669240428298383</v>
      </c>
      <c r="M10" s="1">
        <f>20*LOG10(M15)</f>
        <v>1.081451219432976</v>
      </c>
      <c r="N10" s="1">
        <f>20*LOG10(N15)</f>
        <v>0.8936442840082593</v>
      </c>
      <c r="O10" s="1">
        <f>20*LOG10(O15)</f>
        <v>0.7316588067624716</v>
      </c>
      <c r="P10" s="1">
        <f>20*LOG10(P15)</f>
        <v>0.5993084040893902</v>
      </c>
      <c r="Q10" s="1">
        <f>20*LOG10(Q15)</f>
        <v>0.4932112761106865</v>
      </c>
      <c r="R10" s="1">
        <f>20*LOG10(R15)</f>
        <v>0.40855685346619813</v>
      </c>
      <c r="S10" s="1">
        <f>20*LOG10(S15)</f>
        <v>0.340888395459479</v>
      </c>
      <c r="T10" s="1">
        <f>20*LOG10(T15)</f>
        <v>0.2865328710084172</v>
      </c>
      <c r="U10" s="1">
        <f>20*LOG10(U15)</f>
        <v>0.24259499082724822</v>
      </c>
      <c r="V10" s="1">
        <f>20*LOG10(V15)</f>
        <v>0.20683240982468593</v>
      </c>
      <c r="W10" s="1">
        <f>20*LOG10(W15)</f>
        <v>0.17751807884839657</v>
      </c>
      <c r="X10" s="1">
        <f>20*LOG10(X15)</f>
        <v>0.15332123789228272</v>
      </c>
      <c r="Y10" s="1">
        <f>20*LOG10(Y15)</f>
        <v>0.13321282557784192</v>
      </c>
      <c r="Z10" s="1">
        <f>20*LOG10(Z15)</f>
        <v>0.11639293029731931</v>
      </c>
      <c r="AA10" s="1">
        <f>20*LOG10(AA15)</f>
        <v>0.10223599744687087</v>
      </c>
      <c r="AB10" s="1">
        <f>20*LOG10(AB15)</f>
        <v>0.09024967453255281</v>
      </c>
      <c r="AC10" s="1">
        <f>20*LOG10(AC15)</f>
        <v>0.0800439075823252</v>
      </c>
      <c r="AD10" s="1">
        <f>20*LOG10(AD15)</f>
        <v>0.07130767319946273</v>
      </c>
      <c r="AE10" s="1">
        <f>20*LOG10(AE15)</f>
        <v>0.06379138345368061</v>
      </c>
      <c r="AF10" s="1">
        <f>20*LOG10(AF15)</f>
        <v>0.057293510137543024</v>
      </c>
      <c r="AG10" s="1">
        <f>20*LOG10(AG15)</f>
        <v>0.05165035761360588</v>
      </c>
      <c r="AH10" s="1">
        <f>20*LOG10(AH15)</f>
        <v>0.046728195882555786</v>
      </c>
      <c r="AI10" s="1">
        <f>20*LOG10(AI15)</f>
        <v>0.042417172220175874</v>
      </c>
      <c r="AJ10" s="1">
        <f>20*LOG10(AJ15)</f>
        <v>0.03862657066414653</v>
      </c>
      <c r="AK10" s="1">
        <f>20*LOG10(AK15)</f>
        <v>0.0352810989162182</v>
      </c>
      <c r="AL10" s="1">
        <f>20*LOG10(AL15)</f>
        <v>0.03231796302815313</v>
      </c>
      <c r="AM10" s="1">
        <f>20*LOG10(AM15)</f>
        <v>0.029684549676237525</v>
      </c>
      <c r="AN10" s="1">
        <f>20*LOG10(AN15)</f>
        <v>0.02733657975447361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2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2" customFormat="1" ht="12.75">
      <c r="A12" s="1"/>
      <c r="B12" s="1">
        <f>B9/$B$3</f>
        <v>0.3448275862068966</v>
      </c>
      <c r="C12" s="1">
        <f>C9/$B$3</f>
        <v>0.5172413793103449</v>
      </c>
      <c r="D12" s="1">
        <f>D9/$B$3</f>
        <v>0.6896551724137931</v>
      </c>
      <c r="E12" s="1">
        <f>E9/$B$3</f>
        <v>0.8620689655172413</v>
      </c>
      <c r="F12" s="1">
        <f>F9/$B$3</f>
        <v>1.0344827586206897</v>
      </c>
      <c r="G12" s="1">
        <f>G9/$B$3</f>
        <v>1.206896551724138</v>
      </c>
      <c r="H12" s="1">
        <f>H9/$B$3</f>
        <v>1.3793103448275863</v>
      </c>
      <c r="I12" s="1">
        <f>I9/$B$3</f>
        <v>1.5517241379310345</v>
      </c>
      <c r="J12" s="1">
        <f>J9/$B$3</f>
        <v>1.7241379310344827</v>
      </c>
      <c r="K12" s="1">
        <f>K9/$B$3</f>
        <v>1.896551724137931</v>
      </c>
      <c r="L12" s="1">
        <f>L9/$B$3</f>
        <v>2.0689655172413794</v>
      </c>
      <c r="M12" s="1">
        <f>M9/$B$3</f>
        <v>2.2413793103448274</v>
      </c>
      <c r="N12" s="1">
        <f>N9/$B$3</f>
        <v>2.413793103448276</v>
      </c>
      <c r="O12" s="1">
        <f>O9/$B$3</f>
        <v>2.586206896551724</v>
      </c>
      <c r="P12" s="1">
        <f>P9/$B$3</f>
        <v>2.7586206896551726</v>
      </c>
      <c r="Q12" s="1">
        <f>Q9/$B$3</f>
        <v>2.9310344827586206</v>
      </c>
      <c r="R12" s="1">
        <f>R9/$B$3</f>
        <v>3.103448275862069</v>
      </c>
      <c r="S12" s="1">
        <f>S9/$B$3</f>
        <v>3.2758620689655173</v>
      </c>
      <c r="T12" s="1">
        <f>T9/$B$3</f>
        <v>3.4482758620689653</v>
      </c>
      <c r="U12" s="1">
        <f>U9/$B$3</f>
        <v>3.6206896551724137</v>
      </c>
      <c r="V12" s="1">
        <f>V9/$B$3</f>
        <v>3.793103448275862</v>
      </c>
      <c r="W12" s="1">
        <f>W9/$B$3</f>
        <v>3.9655172413793105</v>
      </c>
      <c r="X12" s="1">
        <f>X9/$B$3</f>
        <v>4.137931034482759</v>
      </c>
      <c r="Y12" s="1">
        <f>Y9/$B$3</f>
        <v>4.310344827586207</v>
      </c>
      <c r="Z12" s="1">
        <f>Z9/$B$3</f>
        <v>4.482758620689655</v>
      </c>
      <c r="AA12" s="1">
        <f>AA9/$B$3</f>
        <v>4.655172413793103</v>
      </c>
      <c r="AB12" s="1">
        <f>AB9/$B$3</f>
        <v>4.827586206896552</v>
      </c>
      <c r="AC12" s="1">
        <f>AC9/$B$3</f>
        <v>5</v>
      </c>
      <c r="AD12" s="1">
        <f>AD9/$B$3</f>
        <v>5.172413793103448</v>
      </c>
      <c r="AE12" s="1">
        <f>AE9/$B$3</f>
        <v>5.344827586206897</v>
      </c>
      <c r="AF12" s="1">
        <f>AF9/$B$3</f>
        <v>5.517241379310345</v>
      </c>
      <c r="AG12" s="1">
        <f>AG9/$B$3</f>
        <v>5.689655172413793</v>
      </c>
      <c r="AH12" s="1">
        <f>AH9/$B$3</f>
        <v>5.862068965517241</v>
      </c>
      <c r="AI12" s="1">
        <f>AI9/$B$3</f>
        <v>6.0344827586206895</v>
      </c>
      <c r="AJ12" s="1">
        <f>AJ9/$B$3</f>
        <v>6.206896551724138</v>
      </c>
      <c r="AK12" s="1">
        <f>AK9/$B$3</f>
        <v>6.379310344827586</v>
      </c>
      <c r="AL12" s="1">
        <f>AL9/$B$3</f>
        <v>6.551724137931035</v>
      </c>
      <c r="AM12" s="1">
        <f>AM9/$B$3</f>
        <v>6.724137931034483</v>
      </c>
      <c r="AN12" s="1">
        <f>AN9/$B$3</f>
        <v>6.896551724137931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2" customFormat="1" ht="12.75">
      <c r="A13" s="1"/>
      <c r="B13" s="1">
        <f>POWER(B12,4)-$I$4*(B12*B12)+$I$2</f>
        <v>1.4594030272773382</v>
      </c>
      <c r="C13" s="1">
        <f>POWER(C12,4)-$I$4*(C12*C12)+$I$2</f>
        <v>0.6837429327403739</v>
      </c>
      <c r="D13" s="1">
        <f>POWER(D12,4)-$I$4*(D12*D12)+$I$2</f>
        <v>-0.32795327605624003</v>
      </c>
      <c r="E13" s="1">
        <f>POWER(E12,4)-$I$4*(E12*E12)+$I$2</f>
        <v>-1.5014576755573676</v>
      </c>
      <c r="F13" s="1">
        <f>POWER(F12,4)-$I$4*(F12*F12)+$I$2</f>
        <v>-2.7413343640492647</v>
      </c>
      <c r="G13" s="1">
        <f>POWER(G12,4)-$I$4*(G12*G12)+$I$2</f>
        <v>-3.9309394616595705</v>
      </c>
      <c r="H13" s="1">
        <f>POWER(H12,4)-$I$4*(H12*H12)+$I$2</f>
        <v>-4.932421110357326</v>
      </c>
      <c r="I13" s="1">
        <f>POWER(I12,4)-$I$4*(I12*I12)+$I$2</f>
        <v>-5.586719473952948</v>
      </c>
      <c r="J13" s="1">
        <f>POWER(J12,4)-$I$4*(J12*J12)+$I$2</f>
        <v>-5.713566738098252</v>
      </c>
      <c r="K13" s="1">
        <f>POWER(K12,4)-$I$4*(K12*K12)+$I$2</f>
        <v>-5.111487110286439</v>
      </c>
      <c r="L13" s="1">
        <f>POWER(L12,4)-$I$4*(L12*L12)+$I$2</f>
        <v>-3.5577968198521015</v>
      </c>
      <c r="M13" s="1">
        <f>POWER(M12,4)-$I$4*(M12*M12)+$I$2</f>
        <v>-0.8086041179712327</v>
      </c>
      <c r="N13" s="1">
        <f>POWER(N12,4)-$I$4*(N12*N12)+$I$2</f>
        <v>3.401190722338817</v>
      </c>
      <c r="O13" s="1">
        <f>POWER(O12,4)-$I$4*(O12*O12)+$I$2</f>
        <v>9.35789540621927</v>
      </c>
      <c r="P13" s="1">
        <f>POWER(P12,4)-$I$4*(P12*P12)+$I$2</f>
        <v>17.369025616969978</v>
      </c>
      <c r="Q13" s="1">
        <f>POWER(Q12,4)-$I$4*(Q12*Q12)+$I$2</f>
        <v>27.76330501604938</v>
      </c>
      <c r="R13" s="1">
        <f>POWER(R12,4)-$I$4*(R12*R12)+$I$2</f>
        <v>40.89066524307458</v>
      </c>
      <c r="S13" s="1">
        <f>POWER(S12,4)-$I$4*(S12*S12)+$I$2</f>
        <v>57.12224591582125</v>
      </c>
      <c r="T13" s="1">
        <f>POWER(T12,4)-$I$4*(T12*T12)+$I$2</f>
        <v>76.85039463022362</v>
      </c>
      <c r="U13" s="1">
        <f>POWER(U12,4)-$I$4*(U12*U12)+$I$2</f>
        <v>100.4886669603747</v>
      </c>
      <c r="V13" s="1">
        <f>POWER(V12,4)-$I$4*(V12*V12)+$I$2</f>
        <v>128.47182645852592</v>
      </c>
      <c r="W13" s="1">
        <f>POWER(W12,4)-$I$4*(W12*W12)+$I$2</f>
        <v>161.25584465508746</v>
      </c>
      <c r="X13" s="1">
        <f>POWER(X12,4)-$I$4*(X12*X12)+$I$2</f>
        <v>199.31790105862802</v>
      </c>
      <c r="Y13" s="1">
        <f>POWER(Y12,4)-$I$4*(Y12*Y12)+$I$2</f>
        <v>243.15638315587492</v>
      </c>
      <c r="Z13" s="1">
        <f>POWER(Z12,4)-$I$4*(Z12*Z12)+$I$2</f>
        <v>293.29088641171387</v>
      </c>
      <c r="AA13" s="1">
        <f>POWER(AA12,4)-$I$4*(AA12*AA12)+$I$2</f>
        <v>350.2622142691899</v>
      </c>
      <c r="AB13" s="1">
        <f>POWER(AB12,4)-$I$4*(AB12*AB12)+$I$2</f>
        <v>414.632378149506</v>
      </c>
      <c r="AC13" s="1">
        <f>POWER(AC12,4)-$I$4*(AC12*AC12)+$I$2</f>
        <v>486.9845974520239</v>
      </c>
      <c r="AD13" s="1">
        <f>POWER(AD12,4)-$I$4*(AD12*AD12)+$I$2</f>
        <v>567.9232995542641</v>
      </c>
      <c r="AE13" s="1">
        <f>POWER(AE12,4)-$I$4*(AE12*AE12)+$I$2</f>
        <v>658.0741198119053</v>
      </c>
      <c r="AF13" s="1">
        <f>POWER(AF12,4)-$I$4*(AF12*AF12)+$I$2</f>
        <v>758.0839015587854</v>
      </c>
      <c r="AG13" s="1">
        <f>POWER(AG12,4)-$I$4*(AG12*AG12)+$I$2</f>
        <v>868.6206961069003</v>
      </c>
      <c r="AH13" s="1">
        <f>POWER(AH12,4)-$I$4*(AH12*AH12)+$I$2</f>
        <v>990.3737627464052</v>
      </c>
      <c r="AI13" s="1">
        <f>POWER(AI12,4)-$I$4*(AI12*AI12)+$I$2</f>
        <v>1124.0535687456136</v>
      </c>
      <c r="AJ13" s="1">
        <f>POWER(AJ12,4)-$I$4*(AJ12*AJ12)+$I$2</f>
        <v>1270.3917893509972</v>
      </c>
      <c r="AK13" s="1">
        <f>POWER(AK12,4)-$I$4*(AK12*AK12)+$I$2</f>
        <v>1430.141307787187</v>
      </c>
      <c r="AL13" s="1">
        <f>POWER(AL12,4)-$I$4*(AL12*AL12)+$I$2</f>
        <v>1604.0762152569723</v>
      </c>
      <c r="AM13" s="1">
        <f>POWER(AM12,4)-$I$4*(AM12*AM12)+$I$2</f>
        <v>1792.9918109413006</v>
      </c>
      <c r="AN13" s="1">
        <f>POWER(AN12,4)-$I$4*(AN12*AN12)+$I$2</f>
        <v>1997.7046019992774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2" customFormat="1" ht="12.75">
      <c r="A14" s="1"/>
      <c r="B14" s="1">
        <f>$I$5*(B12*B12)-$I$3</f>
        <v>-6.410528701772153</v>
      </c>
      <c r="C14" s="1">
        <f>$I$5*(C12*C12)-$I$3</f>
        <v>-5.915196109402116</v>
      </c>
      <c r="D14" s="1">
        <f>$I$5*(D12*D12)-$I$3</f>
        <v>-5.221730480084065</v>
      </c>
      <c r="E14" s="1">
        <f>$I$5*(E12*E12)-$I$3</f>
        <v>-4.330131813818</v>
      </c>
      <c r="F14" s="1">
        <f>$I$5*(F12*F12)-$I$3</f>
        <v>-3.2404001106039195</v>
      </c>
      <c r="G14" s="1">
        <f>$I$5*(G12*G12)-$I$3</f>
        <v>-1.9525353704418258</v>
      </c>
      <c r="H14" s="1">
        <f>$I$5*(H12*H12)-$I$3</f>
        <v>-0.46653759333171596</v>
      </c>
      <c r="I14" s="1">
        <f>$I$5*(I12*I12)-$I$3</f>
        <v>1.2175932207264077</v>
      </c>
      <c r="J14" s="1">
        <f>$I$5*(J12*J12)-$I$3</f>
        <v>3.0998570717325427</v>
      </c>
      <c r="K14" s="1">
        <f>$I$5*(K12*K12)-$I$3</f>
        <v>5.180253959686698</v>
      </c>
      <c r="L14" s="1">
        <f>$I$5*(L12*L12)-$I$3</f>
        <v>7.458783884588866</v>
      </c>
      <c r="M14" s="1">
        <f>$I$5*(M12*M12)-$I$3</f>
        <v>9.935446846439042</v>
      </c>
      <c r="N14" s="1">
        <f>$I$5*(N12*N12)-$I$3</f>
        <v>12.610242845237241</v>
      </c>
      <c r="O14" s="1">
        <f>$I$5*(O12*O12)-$I$3</f>
        <v>15.483171880983452</v>
      </c>
      <c r="P14" s="1">
        <f>$I$5*(P12*P12)-$I$3</f>
        <v>18.55423395367768</v>
      </c>
      <c r="Q14" s="1">
        <f>$I$5*(Q12*Q12)-$I$3</f>
        <v>21.823429063319914</v>
      </c>
      <c r="R14" s="1">
        <f>$I$5*(R12*R12)-$I$3</f>
        <v>25.290757209910176</v>
      </c>
      <c r="S14" s="1">
        <f>$I$5*(S12*S12)-$I$3</f>
        <v>28.956218393448445</v>
      </c>
      <c r="T14" s="1">
        <f>$I$5*(T12*T12)-$I$3</f>
        <v>32.819812613934715</v>
      </c>
      <c r="U14" s="1">
        <f>$I$5*(U12*U12)-$I$3</f>
        <v>36.88153987136902</v>
      </c>
      <c r="V14" s="1">
        <f>$I$5*(V12*V12)-$I$3</f>
        <v>41.141400165751335</v>
      </c>
      <c r="W14" s="1">
        <f>$I$5*(W12*W12)-$I$3</f>
        <v>45.599393497081664</v>
      </c>
      <c r="X14" s="1">
        <f>$I$5*(X12*X12)-$I$3</f>
        <v>50.25551986536001</v>
      </c>
      <c r="Y14" s="1">
        <f>$I$5*(Y12*Y12)-$I$3</f>
        <v>55.10977927058637</v>
      </c>
      <c r="Z14" s="1">
        <f>$I$5*(Z12*Z12)-$I$3</f>
        <v>60.16217171276071</v>
      </c>
      <c r="AA14" s="1">
        <f>$I$5*(AA12*AA12)-$I$3</f>
        <v>65.4126971918831</v>
      </c>
      <c r="AB14" s="1">
        <f>$I$5*(AB12*AB12)-$I$3</f>
        <v>70.8613557079535</v>
      </c>
      <c r="AC14" s="1">
        <f>$I$5*(AC12*AC12)-$I$3</f>
        <v>76.50814726097192</v>
      </c>
      <c r="AD14" s="1">
        <f>$I$5*(AD12*AD12)-$I$3</f>
        <v>82.35307185093835</v>
      </c>
      <c r="AE14" s="1">
        <f>$I$5*(AE12*AE12)-$I$3</f>
        <v>88.3961294778528</v>
      </c>
      <c r="AF14" s="1">
        <f>$I$5*(AF12*AF12)-$I$3</f>
        <v>94.63732014171526</v>
      </c>
      <c r="AG14" s="1">
        <f>$I$5*(AG12*AG12)-$I$3</f>
        <v>101.0766438425257</v>
      </c>
      <c r="AH14" s="1">
        <f>$I$5*(AH12*AH12)-$I$3</f>
        <v>107.7141005802842</v>
      </c>
      <c r="AI14" s="1">
        <f>$I$5*(AI12*AI12)-$I$3</f>
        <v>114.54969035499072</v>
      </c>
      <c r="AJ14" s="1">
        <f>$I$5*(AJ12*AJ12)-$I$3</f>
        <v>121.58341316664524</v>
      </c>
      <c r="AK14" s="1">
        <f>$I$5*(AK12*AK12)-$I$3</f>
        <v>128.81526901524776</v>
      </c>
      <c r="AL14" s="1">
        <f>$I$5*(AL12*AL12)-$I$3</f>
        <v>136.24525790079832</v>
      </c>
      <c r="AM14" s="1">
        <f>$I$5*(AM12*AM12)-$I$3</f>
        <v>143.8733798232969</v>
      </c>
      <c r="AN14" s="1">
        <f>$I$5*(AN12*AN12)-$I$3</f>
        <v>151.6996347827434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2" customFormat="1" ht="12.75">
      <c r="A15" s="1"/>
      <c r="B15" s="1">
        <f>POWER(B12,4)/SQRT((B13*B13)+(B12*B12)*(B14*B14))</f>
        <v>0.005337701983975841</v>
      </c>
      <c r="C15" s="1">
        <f>POWER(C12,4)/SQRT((C13*C13)+(C12*C12)*(C14*C14))</f>
        <v>0.02283116651551088</v>
      </c>
      <c r="D15" s="1">
        <f>POWER(D12,4)/SQRT((D13*D13)+(D12*D12)*(D14*D14))</f>
        <v>0.06255875333859112</v>
      </c>
      <c r="E15" s="1">
        <f>POWER(E12,4)/SQRT((E13*E13)+(E12*E12)*(E14*E14))</f>
        <v>0.1372656642177059</v>
      </c>
      <c r="F15" s="1">
        <f>POWER(F12,4)/SQRT((F13*F13)+(F12*F12)*(F14*F14))</f>
        <v>0.2644674328255683</v>
      </c>
      <c r="G15" s="1">
        <f>POWER(G12,4)/SQRT((G13*G13)+(G12*G12)*(G14*G14))</f>
        <v>0.4629291649796265</v>
      </c>
      <c r="H15" s="1">
        <f>POWER(H12,4)/SQRT((H13*H13)+(H12*H12)*(H14*H14))</f>
        <v>0.727650669569971</v>
      </c>
      <c r="I15" s="1">
        <f>POWER(I12,4)/SQRT((I13*I13)+(I12*I12)*(I14*I14))</f>
        <v>0.9830737542935457</v>
      </c>
      <c r="J15" s="1">
        <f>POWER(J12,4)/SQRT((J13*J13)+(J12*J12)*(J14*J14))</f>
        <v>1.129481158766699</v>
      </c>
      <c r="K15" s="1">
        <f>POWER(K12,4)/SQRT((K13*K13)+(K12*K12)*(K14*K14))</f>
        <v>1.1682188048019548</v>
      </c>
      <c r="L15" s="1">
        <f>POWER(L12,4)/SQRT((L13*L13)+(L12*L12)*(L14*L14))</f>
        <v>1.1570342159315186</v>
      </c>
      <c r="M15" s="1">
        <f>POWER(M12,4)/SQRT((M13*M13)+(M12*M12)*(M14*M14))</f>
        <v>1.1325895780165156</v>
      </c>
      <c r="N15" s="1">
        <f>POWER(N12,4)/SQRT((N13*N13)+(N12*N12)*(N14*N14))</f>
        <v>1.1083634969247584</v>
      </c>
      <c r="O15" s="1">
        <f>POWER(O12,4)/SQRT((O13*O13)+(O12*O12)*(O14*O14))</f>
        <v>1.0878848789865057</v>
      </c>
      <c r="P15" s="1">
        <f>POWER(P12,4)/SQRT((P13*P13)+(P12*P12)*(P14*P14))</f>
        <v>1.0714339911363817</v>
      </c>
      <c r="Q15" s="1">
        <f>POWER(Q12,4)/SQRT((Q13*Q13)+(Q12*Q12)*(Q14*Q14))</f>
        <v>1.0584261563346744</v>
      </c>
      <c r="R15" s="1">
        <f>POWER(R12,4)/SQRT((R13*R13)+(R12*R12)*(R14*R14))</f>
        <v>1.0481606289173215</v>
      </c>
      <c r="S15" s="1">
        <f>POWER(S12,4)/SQRT((S13*S13)+(S12*S12)*(S14*S14))</f>
        <v>1.0400265346225868</v>
      </c>
      <c r="T15" s="1">
        <f>POWER(T12,4)/SQRT((T13*T13)+(T12*T12)*(T14*T14))</f>
        <v>1.0335384631748927</v>
      </c>
      <c r="U15" s="1">
        <f>POWER(U12,4)/SQRT((U13*U13)+(U12*U12)*(U14*U14))</f>
        <v>1.028323473501003</v>
      </c>
      <c r="V15" s="1">
        <f>POWER(V12,4)/SQRT((V13*V13)+(V12*V12)*(V14*V14))</f>
        <v>1.0240982417050308</v>
      </c>
      <c r="W15" s="1">
        <f>POWER(W12,4)/SQRT((W13*W13)+(W12*W12)*(W14*W14))</f>
        <v>1.020647800366085</v>
      </c>
      <c r="X15" s="1">
        <f>POWER(X12,4)/SQRT((X13*X13)+(X12*X12)*(X14*X14))</f>
        <v>1.0178084728822687</v>
      </c>
      <c r="Y15" s="1">
        <f>POWER(Y12,4)/SQRT((Y13*Y13)+(Y12*Y12)*(Y14*Y14))</f>
        <v>1.0154549039464358</v>
      </c>
      <c r="Z15" s="1">
        <f>POWER(Z12,4)/SQRT((Z13*Z13)+(Z12*Z12)*(Z14*Z14))</f>
        <v>1.013490416796438</v>
      </c>
      <c r="AA15" s="1">
        <f>POWER(AA12,4)/SQRT((AA13*AA13)+(AA12*AA12)*(AA14*AA14))</f>
        <v>1.0118398973847693</v>
      </c>
      <c r="AB15" s="1">
        <f>POWER(AB12,4)/SQRT((AB13*AB13)+(AB12*AB12)*(AB14*AB14))</f>
        <v>1.010444545180417</v>
      </c>
      <c r="AC15" s="1">
        <f>POWER(AC12,4)/SQRT((AC13*AC13)+(AC12*AC12)*(AC14*AC14))</f>
        <v>1.009257987910582</v>
      </c>
      <c r="AD15" s="1">
        <f>POWER(AD12,4)/SQRT((AD13*AD13)+(AD12*AD12)*(AD14*AD14))</f>
        <v>1.0082433904336658</v>
      </c>
      <c r="AE15" s="1">
        <f>POWER(AE12,4)/SQRT((AE13*AE13)+(AE12*AE12)*(AE14*AE14))</f>
        <v>1.0073712896105511</v>
      </c>
      <c r="AF15" s="1">
        <f>POWER(AF12,4)/SQRT((AF13*AF13)+(AF12*AF12)*(AF14*AF14))</f>
        <v>1.006617961687334</v>
      </c>
      <c r="AG15" s="1">
        <f>POWER(AG12,4)/SQRT((AG13*AG13)+(AG12*AG12)*(AG14*AG14))</f>
        <v>1.0059641825075147</v>
      </c>
      <c r="AH15" s="1">
        <f>POWER(AH12,4)/SQRT((AH13*AH13)+(AH12*AH12)*(AH14*AH14))</f>
        <v>1.0053942793774895</v>
      </c>
      <c r="AI15" s="1">
        <f>POWER(AI12,4)/SQRT((AI13*AI13)+(AI12*AI12)*(AI14*AI14))</f>
        <v>1.0048954009342166</v>
      </c>
      <c r="AJ15" s="1">
        <f>POWER(AJ12,4)/SQRT((AJ13*AJ13)+(AJ12*AJ12)*(AJ14*AJ14))</f>
        <v>1.0044569510834434</v>
      </c>
      <c r="AK15" s="1">
        <f>POWER(AK12,4)/SQRT((AK13*AK13)+(AK12*AK12)*(AK14*AK14))</f>
        <v>1.00407014726372</v>
      </c>
      <c r="AL15" s="1">
        <f>POWER(AL12,4)/SQRT((AL13*AL13)+(AL12*AL12)*(AL14*AL14))</f>
        <v>1.0037276735523877</v>
      </c>
      <c r="AM15" s="1">
        <f>POWER(AM12,4)/SQRT((AM13*AM13)+(AM12*AM12)*(AM14*AM14))</f>
        <v>1.0034234065956604</v>
      </c>
      <c r="AN15" s="1">
        <f>POWER(AN12,4)/SQRT((AN13*AN13)+(AN12*AN12)*(AN14*AN14))</f>
        <v>1.0031521978114988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</sheetData>
  <printOptions gridLines="1"/>
  <pageMargins left="1" right="1" top="0.7875" bottom="0.7875" header="0.5" footer="0.5"/>
  <pageSetup fitToHeight="0" horizontalDpi="300" verticalDpi="300" orientation="landscape" paperSize="9"/>
  <headerFooter alignWithMargins="0">
    <oddHeader>&amp;L&amp;"Trebuchet MS,Bold Italic"&amp;12Read Research&amp;R&amp;"Trebuchet MS,Regular"&amp;12Minimum Vent Size Box Frequency Response</oddHeader>
    <oddFooter>&amp;L&amp;"Trebuchet MS,Regular"www.readresearch.co.uk&amp;R&amp;"Trebuchet MS,Regular"Page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Minimum Vent Size Box Frequency Response</dc:title>
  <dc:subject/>
  <dc:creator>Richard Read</dc:creator>
  <cp:keywords/>
  <dc:description/>
  <cp:lastModifiedBy>Richard Read</cp:lastModifiedBy>
  <cp:lastPrinted>2004-06-21T19:53:44Z</cp:lastPrinted>
  <dcterms:created xsi:type="dcterms:W3CDTF">1997-10-21T20:09:55Z</dcterms:created>
  <dcterms:modified xsi:type="dcterms:W3CDTF">2004-06-21T20:07:41Z</dcterms:modified>
  <cp:category/>
  <cp:version/>
  <cp:contentType/>
  <cp:contentStatus/>
  <cp:revision>1</cp:revision>
</cp:coreProperties>
</file>